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cellimages.xml" ContentType="application/vnd.wps-officedocument.cellimag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Administrator\Desktop\新建文件夹 (4)\wheel-legged\打印件版\购买清单\3d打印件版本\"/>
    </mc:Choice>
  </mc:AlternateContent>
  <bookViews>
    <workbookView xWindow="-110" yWindow="-110" windowWidth="23260" windowHeight="12580"/>
  </bookViews>
  <sheets>
    <sheet name="Sheet1" sheetId="1" r:id="rId1"/>
  </sheets>
  <calcPr calcId="152511"/>
</workbook>
</file>

<file path=xl/calcChain.xml><?xml version="1.0" encoding="utf-8"?>
<calcChain xmlns="http://schemas.openxmlformats.org/spreadsheetml/2006/main">
  <c r="H59" i="1" l="1"/>
  <c r="H50" i="1"/>
  <c r="G50" i="1"/>
  <c r="H49" i="1"/>
  <c r="G49" i="1"/>
  <c r="H48" i="1"/>
  <c r="G48" i="1"/>
  <c r="H47" i="1"/>
  <c r="G47" i="1"/>
  <c r="H46" i="1"/>
  <c r="G46" i="1"/>
  <c r="H45" i="1"/>
  <c r="G45" i="1"/>
  <c r="H44" i="1"/>
  <c r="G44" i="1"/>
  <c r="H43" i="1"/>
  <c r="G43" i="1"/>
  <c r="H42" i="1"/>
  <c r="G42" i="1"/>
  <c r="H41" i="1"/>
  <c r="G41" i="1"/>
  <c r="H40" i="1"/>
  <c r="G40" i="1"/>
  <c r="H39" i="1"/>
  <c r="G39" i="1"/>
  <c r="H38" i="1"/>
  <c r="G38" i="1"/>
  <c r="H37" i="1"/>
  <c r="G37" i="1"/>
  <c r="H36" i="1"/>
  <c r="G36" i="1"/>
  <c r="H35" i="1"/>
  <c r="G35" i="1"/>
  <c r="H34" i="1"/>
  <c r="G34" i="1"/>
  <c r="H28" i="1"/>
  <c r="G28" i="1"/>
  <c r="H27" i="1"/>
  <c r="G27" i="1"/>
  <c r="H26" i="1"/>
  <c r="G26" i="1"/>
  <c r="K25" i="1"/>
  <c r="J25" i="1"/>
  <c r="H25" i="1"/>
  <c r="G25" i="1"/>
  <c r="H24" i="1"/>
  <c r="G24" i="1"/>
  <c r="H23" i="1"/>
  <c r="G23" i="1"/>
  <c r="H22" i="1"/>
  <c r="G22" i="1"/>
  <c r="H21" i="1"/>
  <c r="G21" i="1"/>
  <c r="H20" i="1"/>
  <c r="G20" i="1"/>
  <c r="H19" i="1"/>
  <c r="G19" i="1"/>
  <c r="H18" i="1"/>
  <c r="G18" i="1"/>
  <c r="H17" i="1"/>
  <c r="G17" i="1"/>
  <c r="H16" i="1"/>
  <c r="G16" i="1"/>
  <c r="H15" i="1"/>
  <c r="G15" i="1"/>
  <c r="H14" i="1"/>
  <c r="G14" i="1"/>
  <c r="H13" i="1"/>
  <c r="G13" i="1"/>
  <c r="H8" i="1"/>
  <c r="H7" i="1"/>
  <c r="H6" i="1"/>
  <c r="H5" i="1"/>
  <c r="H4" i="1"/>
  <c r="H3" i="1"/>
</calcChain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4" name="ID_47ADE4DCB12949CF979BCA55C94982DE" descr="微信图片_20240226155219"/>
        <xdr:cNvPicPr/>
      </xdr:nvPicPr>
      <xdr:blipFill>
        <a:blip r:embed="rId1"/>
        <a:stretch>
          <a:fillRect/>
        </a:stretch>
      </xdr:blipFill>
      <xdr:spPr>
        <a:xfrm>
          <a:off x="0" y="0"/>
          <a:ext cx="9093200" cy="7867650"/>
        </a:xfrm>
        <a:prstGeom prst="rect">
          <a:avLst/>
        </a:prstGeom>
      </xdr:spPr>
    </xdr:pic>
  </etc:cellImage>
  <etc:cellImage>
    <xdr:pic>
      <xdr:nvPicPr>
        <xdr:cNvPr id="6" name="ID_5A68CB2C8CF24C4B8B75CCBF4D84C92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29550" y="647700"/>
          <a:ext cx="12801600" cy="12058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CCA8D6D92B4B4D15A3308F70EC4EE08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829550" y="914400"/>
          <a:ext cx="13430250" cy="11506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BB62620DB465445DBE867C79ED09E9B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131050" y="1181100"/>
          <a:ext cx="13741400" cy="12153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DF31851D3177447E9443667D950D5D3B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131050" y="914400"/>
          <a:ext cx="12477750" cy="11588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6C18F41A81C94DC6A925279E1ABA02BE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131050" y="1714500"/>
          <a:ext cx="12973050" cy="1236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9DF53531F7B04B88BADECE2428534E3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131050" y="1981200"/>
          <a:ext cx="13531850" cy="9302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303DC5F60FD74723B0BED9BF9463948D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131050" y="2247900"/>
          <a:ext cx="13696950" cy="848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ECDE7BB7A42643D2BEAAFBF641936D9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131050" y="2514600"/>
          <a:ext cx="18294350" cy="1070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E0697B837510405E99F7B9D1F8C5C177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131050" y="2781300"/>
          <a:ext cx="12922250" cy="8293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4435505E4D3444C2B49B932C982A96F8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131050" y="3048000"/>
          <a:ext cx="12522200" cy="918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ED4B863F285F4AD9A9C094EA965BB35C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31050" y="3314700"/>
          <a:ext cx="13817600" cy="7829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0244CC1D4A954542B4BEE1F289BDAF5E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131050" y="3581400"/>
          <a:ext cx="12941300" cy="850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6E9682AB056F46BB87A38954D99A141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426450" y="679450"/>
          <a:ext cx="12407900" cy="787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37CDDA6D06C34113926942D377090F5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956550" y="6927850"/>
          <a:ext cx="12687300" cy="10045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CEC6477D13B24A38A034292F6B30D39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956550" y="7461250"/>
          <a:ext cx="12553950" cy="855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A2BA74306B974BDB85B180C5DD2D34AC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9677400" y="679450"/>
          <a:ext cx="14465300" cy="7410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4467A902B06C4D3F9B3721EB5788EF5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9677400" y="946150"/>
          <a:ext cx="13373100" cy="8083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027FB0CDFB8D4311B548AD6B6F1EE08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9677400" y="1212850"/>
          <a:ext cx="12331700" cy="9277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CBE6229419464F35B5F1A6CCC2457C6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9677400" y="1479550"/>
          <a:ext cx="12382500" cy="9493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B36186A424164D699DF2E76F14ADE46D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9677400" y="1746250"/>
          <a:ext cx="13093700" cy="9550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07466C3FF9F54293AEE7D520A471900C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9677400" y="2012950"/>
          <a:ext cx="12630150" cy="91313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<sst xmlns="http://schemas.openxmlformats.org/spreadsheetml/2006/main" count="206" uniqueCount="123">
  <si>
    <t>电机材料购买表</t>
  </si>
  <si>
    <t>商品简称</t>
  </si>
  <si>
    <t>数量</t>
  </si>
  <si>
    <t>单位</t>
  </si>
  <si>
    <t>规格</t>
  </si>
  <si>
    <t>型号</t>
  </si>
  <si>
    <t>单价</t>
  </si>
  <si>
    <t>总价</t>
  </si>
  <si>
    <t>产品图片</t>
  </si>
  <si>
    <t>链接</t>
  </si>
  <si>
    <t>开发板</t>
  </si>
  <si>
    <t>个</t>
  </si>
  <si>
    <t>达妙科技</t>
  </si>
  <si>
    <t>https://item.taobao.com/item.htm?abbucket=17&amp;id=767305853444&amp;ns=1&amp;spm=a21n57.1.item.4.7713523cYvrGQW&amp;skuId=5440731611044</t>
  </si>
  <si>
    <t>https://item.taobao.com/item.htm?abbucket=17&amp;id=767305853444&amp;ns=1&amp;spm=a21n57.1.item.4.7713523cYvrGQW</t>
  </si>
  <si>
    <r>
      <rPr>
        <sz val="16"/>
        <color rgb="FF000000"/>
        <rFont val="宋体"/>
        <charset val="134"/>
        <scheme val="major"/>
      </rPr>
      <t>D</t>
    </r>
    <r>
      <rPr>
        <sz val="16"/>
        <color rgb="FF000000"/>
        <rFont val="宋体"/>
        <charset val="134"/>
        <scheme val="major"/>
      </rPr>
      <t>M4310</t>
    </r>
  </si>
  <si>
    <t>DM-J4310-2EC</t>
  </si>
  <si>
    <t>https://item.taobao.com/item.htm?id=675214894503&amp;spm=a1z10.3-c-s.w4002-23557095015.12.531961f38CXuBL&amp;skuId=4852544328338</t>
  </si>
  <si>
    <t>https://item.taobao.com/item.htm?id=675214894503&amp;spm=a1z10.3-c-s.w4002-23557095015.12.531961f38CXuBL</t>
  </si>
  <si>
    <r>
      <rPr>
        <sz val="16"/>
        <color rgb="FF000000"/>
        <rFont val="宋体"/>
        <charset val="134"/>
        <scheme val="major"/>
      </rPr>
      <t>X</t>
    </r>
    <r>
      <rPr>
        <sz val="16"/>
        <color rgb="FF000000"/>
        <rFont val="宋体"/>
        <charset val="134"/>
        <scheme val="major"/>
      </rPr>
      <t>T30 2+2</t>
    </r>
  </si>
  <si>
    <t>XT30 2+2</t>
  </si>
  <si>
    <t>https://item.taobao.com/item.htm?id=781570215534&amp;spm=a1z10.3-c-s.w4002-23557095015.9.218161f3k2HIe5&amp;skuId=5340576637041</t>
  </si>
  <si>
    <t>转接板</t>
  </si>
  <si>
    <t>达妙科技关节电机配线 XT30 2+2 端子线CAN线GH1.25线线材专拍-淘宝网 (taobao.com)</t>
  </si>
  <si>
    <t>can线</t>
  </si>
  <si>
    <t>条</t>
  </si>
  <si>
    <t>https://item.taobao.com/item.htm?id=781570215534&amp;skuId=5340576637047&amp;spm=a1z10.3-c-s.w4002-23557095015.9.218161f3k2HIe5</t>
  </si>
  <si>
    <t>XT30双端</t>
  </si>
  <si>
    <t>https://item.taobao.com/item.htm?id=781570215534&amp;skuId=5340576637049&amp;spm=a1z10.3-c-s.w4002-23557095015.9.218161f3k2HIe5</t>
  </si>
  <si>
    <t>材料购买表</t>
  </si>
  <si>
    <t>杯头螺丝</t>
  </si>
  <si>
    <t>件</t>
  </si>
  <si>
    <t>M2.5*20[50个]</t>
  </si>
  <si>
    <t>SZ105-国标DIN912</t>
  </si>
  <si>
    <t>https://detail.tmall.com/item.htm?abbucket=9&amp;id=635755541429&amp;rn=fae803cdf914543828e5c5339c031aed&amp;spm=a1z10.5-b.w4011-14789417929.90.58f73750Dss4JO&amp;skuId=4556124369916</t>
  </si>
  <si>
    <t>M3*10[50个]</t>
  </si>
  <si>
    <t>https://detail.tmall.com/item.htm?abbucket=9&amp;id=635755541429&amp;rn=fae803cdf914543828e5c5339c031aed&amp;spm=a1z10.5-b.w4011-14789417929.90.58f73750Dss4JO&amp;skuId=4551620356165</t>
  </si>
  <si>
    <t>M3*12[50个]</t>
  </si>
  <si>
    <t>https://detail.tmall.com/item.htm?abbucket=9&amp;id=635755541429&amp;rn=fae803cdf914543828e5c5339c031aed&amp;skuId=4551620356171&amp;spm=a1z10.5-b.w4011-14789417929.90.58f73750Dss4JO</t>
  </si>
  <si>
    <t>M3*15[50个]</t>
  </si>
  <si>
    <t>https://detail.tmall.com/item.htm?abbucket=9&amp;id=635755541429&amp;rn=fae803cdf914543828e5c5339c031aed&amp;skuId=4969296675262&amp;spm=a1z10.5-b.w4011-14789417929.90.58f73750Dss4JO</t>
  </si>
  <si>
    <t>M3*25[50个]</t>
  </si>
  <si>
    <t>https://detail.tmall.com/item.htm?abbucket=9&amp;id=635755541429&amp;rn=fae803cdf914543828e5c5339c031aed&amp;spm=a1z10.5-b.w4011-14789417929.90.58f73750Dss4JO&amp;skuId=4551620356176</t>
  </si>
  <si>
    <t>M3*35[50个]</t>
  </si>
  <si>
    <t>https://detail.tmall.com/item.htm?abbucket=9&amp;id=635755541429&amp;rn=fae803cdf914543828e5c5339c031aed&amp;skuId=4551620356163&amp;spm=a1z10.5-b.w4011-14789417929.90.58f73750Dss4JO</t>
  </si>
  <si>
    <t>M3*40[50个]</t>
  </si>
  <si>
    <t>https://detail.tmall.com/item.htm?abbucket=9&amp;id=635755541429&amp;rn=fae803cdf914543828e5c5339c031aed&amp;skuId=4551620356166&amp;spm=a1z10.5-b.w4011-14789417929.90.58f73750Dss4JO</t>
  </si>
  <si>
    <t>M5*20[20个]</t>
  </si>
  <si>
    <t>https://detail.tmall.com/item.htm?abbucket=9&amp;id=635755541429&amp;rn=fae803cdf914543828e5c5339c031aed&amp;spm=a1z10.5-b.w4011-14789417929.90.58f73750Dss4JO&amp;skuId=4555949761451</t>
  </si>
  <si>
    <t>M5*30[10个]</t>
  </si>
  <si>
    <t>https://detail.tmall.com/item.htm?abbucket=9&amp;id=635755541429&amp;rn=fae803cdf914543828e5c5339c031aed&amp;skuId=4555949761453&amp;spm=a1z10.5-b.w4011-14789417929.90.58f73750Dss4JO</t>
  </si>
  <si>
    <t>螺母</t>
  </si>
  <si>
    <t>包</t>
  </si>
  <si>
    <t>M2.5【304材质】*20颗</t>
  </si>
  <si>
    <t>SZ124-003</t>
  </si>
  <si>
    <t>https://detail.tmall.com/item.htm?abbucket=9&amp;id=608236589609&amp;rn=8c49c1b43c594f71c2b1e760ec169d3d&amp;spm=a1z10.5-b.w4011-14789417929.72.14c63d277XfrHv&amp;skuId=4269028208522</t>
  </si>
  <si>
    <t>M3【304材质】*50颗</t>
  </si>
  <si>
    <t>https://detail.tmall.com/item.htm?abbucket=9&amp;id=608236589609&amp;rn=8c49c1b43c594f71c2b1e760ec169d3d&amp;skuId=4269028208523&amp;spm=a1z10.5-b.w4011-14789417929.72.14c63d277XfrHv</t>
  </si>
  <si>
    <t>M5【304材质】*50颗</t>
  </si>
  <si>
    <t>https://detail.tmall.com/item.htm?abbucket=9&amp;id=608236589609&amp;rn=8c49c1b43c594f71c2b1e760ec169d3d&amp;skuId=4269028208525&amp;spm=a1z10.5-b.w4011-14789417929.72.14c63d277XfrHv</t>
  </si>
  <si>
    <t>法兰轴承</t>
  </si>
  <si>
    <t>5*13*4 10只</t>
  </si>
  <si>
    <t>F MF2-5</t>
  </si>
  <si>
    <t>https://detail.tmall.com/item.htm?abbucket=18&amp;id=611878216362&amp;ns=1&amp;skuId=4796865906810&amp;spm=a21n57.1.0.0.73b4523cUnPFfv</t>
  </si>
  <si>
    <t>尼龙柱</t>
  </si>
  <si>
    <t>3.2*5*25(100个)</t>
  </si>
  <si>
    <t>https://detail.tmall.com/item.htm?abbucket=3&amp;id=657886188083&amp;ns=1&amp;spm=a21n57.1.item.70.20ec523ci8RYdv&amp;skuId=5034424898159</t>
  </si>
  <si>
    <t>轮胎</t>
  </si>
  <si>
    <t>江昕5x2实心胎</t>
  </si>
  <si>
    <t>5.5x2</t>
  </si>
  <si>
    <t>https://item.taobao.com/item.htm?abbucket=3&amp;id=656786735880&amp;ns=1&amp;skuId=5037574378818&amp;spm=a21n57.1.0.0.3858523ctc6wDS</t>
  </si>
  <si>
    <t>垫片</t>
  </si>
  <si>
    <t>GB97</t>
  </si>
  <si>
    <t>https://detail.tmall.com/item.htm?abbucket=9&amp;id=736651447364&amp;rn=ffa60ade4e79ec989500b2fa85aca006&amp;spm=a1z10.3-b.w4011-14789405706.62.33cc37ba2mBXnm&amp;skuId=5085431764100</t>
  </si>
  <si>
    <t>打印件</t>
  </si>
  <si>
    <t>名称</t>
  </si>
  <si>
    <t>规格（长*宽*高)</t>
  </si>
  <si>
    <r>
      <rPr>
        <sz val="16"/>
        <color theme="1"/>
        <rFont val="宋体"/>
        <charset val="134"/>
        <scheme val="minor"/>
      </rPr>
      <t>体积（mm</t>
    </r>
    <r>
      <rPr>
        <sz val="16"/>
        <color theme="1"/>
        <rFont val="Microsoft YaHei"/>
        <charset val="134"/>
      </rPr>
      <t>³</t>
    </r>
    <r>
      <rPr>
        <sz val="16"/>
        <color theme="1"/>
        <rFont val="宋体"/>
        <charset val="134"/>
        <scheme val="minor"/>
      </rPr>
      <t>）</t>
    </r>
  </si>
  <si>
    <t>总体积</t>
  </si>
  <si>
    <t>底盘</t>
  </si>
  <si>
    <t>144*136*65</t>
  </si>
  <si>
    <t>自己打印的，无链接</t>
  </si>
  <si>
    <t>电池盒下板</t>
  </si>
  <si>
    <t>77*64*4.5</t>
  </si>
  <si>
    <t>电池盒上板</t>
  </si>
  <si>
    <t>77*58*7.5</t>
  </si>
  <si>
    <t>下壳</t>
  </si>
  <si>
    <t>59.4*43.4*6</t>
  </si>
  <si>
    <t>上壳</t>
  </si>
  <si>
    <t>59.4*43.4*5.5</t>
  </si>
  <si>
    <t>挡块1</t>
  </si>
  <si>
    <t>56.26*38.85*10</t>
  </si>
  <si>
    <t>挡块2</t>
  </si>
  <si>
    <t>电机连接打印件</t>
  </si>
  <si>
    <t>44.01*35*14.5</t>
  </si>
  <si>
    <t>连杆1</t>
  </si>
  <si>
    <t>167*34*13</t>
  </si>
  <si>
    <t>连杆2</t>
  </si>
  <si>
    <t>167*34*8</t>
  </si>
  <si>
    <t>连杆3</t>
  </si>
  <si>
    <t>100*35*8</t>
  </si>
  <si>
    <t>连杆4</t>
  </si>
  <si>
    <t>支撑轮</t>
  </si>
  <si>
    <t>42*42*5</t>
  </si>
  <si>
    <t>轮毂打印件-内圈</t>
  </si>
  <si>
    <t>86*86*25</t>
  </si>
  <si>
    <t>轮毂打印垫片</t>
  </si>
  <si>
    <t>68*68*2.5</t>
  </si>
  <si>
    <t>轮毂打印件-上盖片</t>
  </si>
  <si>
    <t>92*92*5</t>
  </si>
  <si>
    <t>轮毂打印件-下盖片</t>
  </si>
  <si>
    <t>总计：</t>
  </si>
  <si>
    <t>https://item.taobao.com/item.htm?id=639679565187&amp;spm=a1z10.3-c-s.w4002-23557095015.9.605361f3FTgW6b</t>
    <phoneticPr fontId="14" type="noConversion"/>
  </si>
  <si>
    <t>usb转can模块</t>
    <phoneticPr fontId="14" type="noConversion"/>
  </si>
  <si>
    <t>个</t>
    <phoneticPr fontId="14" type="noConversion"/>
  </si>
  <si>
    <t>达妙科技</t>
    <phoneticPr fontId="14" type="noConversion"/>
  </si>
  <si>
    <t>DM-USBCU1</t>
    <phoneticPr fontId="14" type="noConversion"/>
  </si>
  <si>
    <t>个</t>
    <phoneticPr fontId="14" type="noConversion"/>
  </si>
  <si>
    <t>达妙科技</t>
    <phoneticPr fontId="14" type="noConversion"/>
  </si>
  <si>
    <t>DM-H6215</t>
    <phoneticPr fontId="14" type="noConversion"/>
  </si>
  <si>
    <t>DMH6215</t>
    <phoneticPr fontId="14" type="noConversion"/>
  </si>
  <si>
    <t>https://item.taobao.com/item.htm?abbucket=14&amp;id=800912277956&amp;ns=1&amp;priceTId=2147bf4217173165784418472e32b3&amp;spm=a21n57.1.item.4.518f523cYK0JlL&amp;skuId=5625814459196</t>
    <phoneticPr fontId="14" type="noConversion"/>
  </si>
  <si>
    <t>M5*8*0.5 [100粒</t>
    <phoneticPr fontId="1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</si>
</sst>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.00_ "/>
    <numFmt numFmtId="177" formatCode="0.0_ "/>
  </numFmts>
  <fonts count="16">
    <font>
      <sz val="11"/>
      <color theme="1"/>
      <name val="宋体"/>
      <charset val="134"/>
      <scheme val="minor"/>
    </font>
    <font>
      <sz val="16"/>
      <color theme="1"/>
      <name val="宋体"/>
      <charset val="134"/>
      <scheme val="minor"/>
    </font>
    <font>
      <sz val="11"/>
      <color rgb="FF000000"/>
      <name val="宋体"/>
      <charset val="134"/>
    </font>
    <font>
      <sz val="24"/>
      <color theme="1"/>
      <name val="微软雅黑"/>
      <charset val="134"/>
    </font>
    <font>
      <sz val="16"/>
      <color rgb="FF000000"/>
      <name val="宋体"/>
      <charset val="134"/>
      <scheme val="major"/>
    </font>
    <font>
      <sz val="16"/>
      <color rgb="FF000000"/>
      <name val="宋体"/>
      <charset val="134"/>
      <scheme val="minor"/>
    </font>
    <font>
      <sz val="16"/>
      <color rgb="FF000000"/>
      <name val="宋体"/>
      <charset val="134"/>
    </font>
    <font>
      <sz val="24"/>
      <color theme="1"/>
      <name val="宋体"/>
      <charset val="134"/>
      <scheme val="minor"/>
    </font>
    <font>
      <u/>
      <sz val="11"/>
      <color rgb="FF0000FF"/>
      <name val="宋体"/>
      <charset val="134"/>
      <scheme val="minor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u/>
      <sz val="11"/>
      <color rgb="FF800080"/>
      <name val="宋体"/>
      <charset val="134"/>
    </font>
    <font>
      <sz val="16"/>
      <color theme="1"/>
      <name val="Microsoft YaHei"/>
      <charset val="134"/>
    </font>
    <font>
      <sz val="9"/>
      <name val="宋体"/>
      <family val="3"/>
      <charset val="134"/>
      <scheme val="minor"/>
    </font>
    <font>
      <sz val="16"/>
      <color theme="1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ck">
        <color rgb="FFFF0000"/>
      </bottom>
      <diagonal/>
    </border>
    <border>
      <left/>
      <right/>
      <top style="thick">
        <color rgb="FFFF0000"/>
      </top>
      <bottom style="thick">
        <color rgb="FFFF0000"/>
      </bottom>
      <diagonal/>
    </border>
  </borders>
  <cellStyleXfs count="2">
    <xf numFmtId="0" fontId="0" fillId="0" borderId="0">
      <alignment vertical="center"/>
    </xf>
    <xf numFmtId="0" fontId="8" fillId="0" borderId="0" applyNumberFormat="0" applyFill="0" applyBorder="0" applyAlignment="0" applyProtection="0">
      <alignment vertical="center"/>
    </xf>
  </cellStyleXfs>
  <cellXfs count="28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>
      <alignment vertical="center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2" fillId="0" borderId="0" xfId="0" applyFont="1">
      <alignment vertical="center"/>
    </xf>
    <xf numFmtId="0" fontId="1" fillId="0" borderId="2" xfId="0" applyFont="1" applyBorder="1" applyAlignment="1">
      <alignment horizontal="center" vertical="center" wrapText="1"/>
    </xf>
    <xf numFmtId="176" fontId="1" fillId="0" borderId="0" xfId="0" applyNumberFormat="1" applyFont="1" applyAlignment="1">
      <alignment horizontal="center" vertical="center"/>
    </xf>
    <xf numFmtId="177" fontId="1" fillId="0" borderId="0" xfId="0" applyNumberFormat="1" applyFont="1" applyAlignment="1">
      <alignment horizontal="center" vertical="center"/>
    </xf>
    <xf numFmtId="0" fontId="7" fillId="0" borderId="0" xfId="0" applyFont="1">
      <alignment vertical="center"/>
    </xf>
    <xf numFmtId="0" fontId="8" fillId="0" borderId="0" xfId="1">
      <alignment vertical="center"/>
    </xf>
    <xf numFmtId="0" fontId="9" fillId="0" borderId="0" xfId="1" applyFont="1">
      <alignment vertical="center"/>
    </xf>
    <xf numFmtId="0" fontId="10" fillId="0" borderId="0" xfId="1" applyFont="1">
      <alignment vertical="center"/>
    </xf>
    <xf numFmtId="0" fontId="11" fillId="0" borderId="0" xfId="1" applyFont="1">
      <alignment vertical="center"/>
    </xf>
    <xf numFmtId="0" fontId="10" fillId="0" borderId="0" xfId="1" applyFont="1" applyAlignment="1">
      <alignment horizontal="center" vertical="center"/>
    </xf>
    <xf numFmtId="0" fontId="8" fillId="0" borderId="0" xfId="1" applyAlignment="1">
      <alignment horizontal="center" vertical="center"/>
    </xf>
    <xf numFmtId="0" fontId="12" fillId="0" borderId="0" xfId="1" applyFont="1" applyAlignment="1">
      <alignment horizontal="center" vertical="center"/>
    </xf>
    <xf numFmtId="0" fontId="15" fillId="0" borderId="0" xfId="0" applyFont="1">
      <alignment vertical="center"/>
    </xf>
    <xf numFmtId="0" fontId="15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2">
    <cellStyle name="常规" xfId="0" builtinId="0"/>
    <cellStyle name="超链接" xfId="1" builtinId="8"/>
  </cellStyles>
  <dxfs count="17">
    <dxf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b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color theme="1"/>
      </font>
    </dxf>
    <dxf>
      <font>
        <color theme="1"/>
      </font>
      <border>
        <bottom style="thin">
          <color theme="4" tint="0.39994506668294322"/>
        </bottom>
      </border>
    </dxf>
    <dxf>
      <font>
        <b/>
        <color theme="1"/>
      </font>
    </dxf>
    <dxf>
      <font>
        <b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top style="thin">
          <color theme="4" tint="0.39994506668294322"/>
        </top>
        <bottom style="thin">
          <color theme="4" tint="0.39994506668294322"/>
        </bottom>
      </border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</dxf>
    <dxf>
      <font>
        <b/>
        <color theme="1"/>
      </font>
    </dxf>
    <dxf>
      <font>
        <b/>
        <color theme="1"/>
      </font>
      <border>
        <top style="double">
          <color theme="4"/>
        </top>
      </border>
    </dxf>
    <dxf>
      <font>
        <b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4506668294322"/>
        </horizontal>
      </border>
    </dxf>
  </dxfs>
  <tableStyles count="2" defaultTableStyle="TableStylePreset3_Accent1" defaultPivotStyle="PivotStylePreset2_Accent1">
    <tableStyle name="TableStylePreset3_Accent1" pivot="0" count="7">
      <tableStyleElement type="wholeTable" dxfId="16"/>
      <tableStyleElement type="headerRow" dxfId="15"/>
      <tableStyleElement type="totalRow" dxfId="14"/>
      <tableStyleElement type="firstColumn" dxfId="13"/>
      <tableStyleElement type="lastColumn" dxfId="12"/>
      <tableStyleElement type="firstRowStripe" dxfId="11"/>
      <tableStyleElement type="firstColumnStripe" dxfId="10"/>
    </tableStyle>
    <tableStyle name="PivotStylePreset2_Accent1" table="0" count="10">
      <tableStyleElement type="headerRow" dxfId="9"/>
      <tableStyleElement type="totalRow" dxfId="8"/>
      <tableStyleElement type="firstRowStripe" dxfId="7"/>
      <tableStyleElement type="firstColumnStripe" dxfId="6"/>
      <tableStyleElement type="firstSubtotalRow" dxfId="5"/>
      <tableStyleElement type="secondSubtotalRow" dxfId="4"/>
      <tableStyleElement type="firstRowSubheading" dxfId="3"/>
      <tableStyleElement type="secondRowSubheading" dxfId="2"/>
      <tableStyleElement type="pageFieldLabels" dxfId="1"/>
      <tableStyleElement type="pageFieldValues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ellimages.xml.rels><?xml version="1.0" encoding="UTF-8" standalone="yes"?>
<Relationships xmlns="http://schemas.openxmlformats.org/package/2006/relationships"><Relationship Id="rId8" Type="http://schemas.openxmlformats.org/officeDocument/2006/relationships/image" Target="media/image8.png"/><Relationship Id="rId18" Type="http://schemas.openxmlformats.org/officeDocument/2006/relationships/image" Target="media/image18.png"/><Relationship Id="rId13" Type="http://schemas.openxmlformats.org/officeDocument/2006/relationships/image" Target="media/image13.png"/><Relationship Id="rId3" Type="http://schemas.openxmlformats.org/officeDocument/2006/relationships/image" Target="media/image3.png"/><Relationship Id="rId21" Type="http://schemas.openxmlformats.org/officeDocument/2006/relationships/image" Target="media/image21.png"/><Relationship Id="rId7" Type="http://schemas.openxmlformats.org/officeDocument/2006/relationships/image" Target="media/image7.png"/><Relationship Id="rId17" Type="http://schemas.openxmlformats.org/officeDocument/2006/relationships/image" Target="media/image17.png"/><Relationship Id="rId12" Type="http://schemas.openxmlformats.org/officeDocument/2006/relationships/image" Target="media/image12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6" Type="http://schemas.openxmlformats.org/officeDocument/2006/relationships/image" Target="media/image16.png"/><Relationship Id="rId6" Type="http://schemas.openxmlformats.org/officeDocument/2006/relationships/image" Target="media/image6.png"/><Relationship Id="rId11" Type="http://schemas.openxmlformats.org/officeDocument/2006/relationships/image" Target="media/image11.png"/><Relationship Id="rId1" Type="http://schemas.openxmlformats.org/officeDocument/2006/relationships/image" Target="media/image1.png"/><Relationship Id="rId5" Type="http://schemas.openxmlformats.org/officeDocument/2006/relationships/image" Target="media/image5.png"/><Relationship Id="rId15" Type="http://schemas.openxmlformats.org/officeDocument/2006/relationships/image" Target="media/image15.png"/><Relationship Id="rId19" Type="http://schemas.openxmlformats.org/officeDocument/2006/relationships/image" Target="media/image19.png"/><Relationship Id="rId10" Type="http://schemas.openxmlformats.org/officeDocument/2006/relationships/image" Target="media/image10.png"/><Relationship Id="rId9" Type="http://schemas.openxmlformats.org/officeDocument/2006/relationships/image" Target="media/image9.png"/><Relationship Id="rId4" Type="http://schemas.openxmlformats.org/officeDocument/2006/relationships/image" Target="media/image4.png"/><Relationship Id="rId22" Type="http://schemas.openxmlformats.org/officeDocument/2006/relationships/image" Target="media/image22.png"/><Relationship Id="rId14" Type="http://schemas.openxmlformats.org/officeDocument/2006/relationships/image" Target="media/image14.png"/></Relationships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www.wps.cn/officeDocument/2020/cellImage" Target="cellimages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detail.tmall.com/item.htm?abbucket=9&amp;id=635755541429&amp;rn=fae803cdf914543828e5c5339c031aed&amp;spm=a1z10.5-b.w4011-14789417929.90.58f73750Dss4JO&amp;skuId=4555949761451" TargetMode="External"/><Relationship Id="rId13" Type="http://schemas.openxmlformats.org/officeDocument/2006/relationships/hyperlink" Target="https://item.taobao.com/item.htm?abbucket=3&amp;id=656786735880&amp;ns=1&amp;skuId=5037574378818&amp;spm=a21n57.1.0.0.3858523ctc6wDS" TargetMode="External"/><Relationship Id="rId18" Type="http://schemas.openxmlformats.org/officeDocument/2006/relationships/hyperlink" Target="https://item.taobao.com/item.htm?id=781570215534&amp;spm=a1z10.3-c-s.w4002-23557095015.9.218161f3k2HIe5&amp;skuId=5340576637041" TargetMode="External"/><Relationship Id="rId26" Type="http://schemas.openxmlformats.org/officeDocument/2006/relationships/hyperlink" Target="https://item.taobao.com/item.htm?id=781570215534&amp;skuId=5509495450379&amp;spm=a1z10.3-c-s.w4002-23557095015.9.218161f3k2HIe5" TargetMode="External"/><Relationship Id="rId3" Type="http://schemas.openxmlformats.org/officeDocument/2006/relationships/hyperlink" Target="https://detail.tmall.com/item.htm?abbucket=9&amp;id=635755541429&amp;rn=fae803cdf914543828e5c5339c031aed&amp;skuId=4969296675262&amp;spm=a1z10.5-b.w4011-14789417929.90.58f73750Dss4JO" TargetMode="External"/><Relationship Id="rId21" Type="http://schemas.openxmlformats.org/officeDocument/2006/relationships/hyperlink" Target="https://item.taobao.com/item.htm?id=781570215534&amp;skuId=5509495450379&amp;spm=a1z10.3-c-s.w4002-23557095015.9.218161f3k2HIe5" TargetMode="External"/><Relationship Id="rId7" Type="http://schemas.openxmlformats.org/officeDocument/2006/relationships/hyperlink" Target="https://detail.tmall.com/item.htm?abbucket=9&amp;id=635755541429&amp;rn=fae803cdf914543828e5c5339c031aed&amp;skuId=4551620356166&amp;spm=a1z10.5-b.w4011-14789417929.90.58f73750Dss4JO" TargetMode="External"/><Relationship Id="rId12" Type="http://schemas.openxmlformats.org/officeDocument/2006/relationships/hyperlink" Target="https://detail.tmall.com/item.htm?abbucket=9&amp;id=608236589609&amp;rn=8c49c1b43c594f71c2b1e760ec169d3d&amp;skuId=4269028208525&amp;spm=a1z10.5-b.w4011-14789417929.72.14c63d277XfrHv" TargetMode="External"/><Relationship Id="rId17" Type="http://schemas.openxmlformats.org/officeDocument/2006/relationships/hyperlink" Target="https://detail.tmall.com/item.htm?abbucket=9&amp;id=736651447364&amp;rn=ffa60ade4e79ec989500b2fa85aca006&amp;spm=a1z10.3-b.w4011-14789405706.62.33cc37ba2mBXnm&amp;skuId=5085431764100" TargetMode="External"/><Relationship Id="rId25" Type="http://schemas.openxmlformats.org/officeDocument/2006/relationships/hyperlink" Target="https://item.taobao.com/item.htm?id=781570215534&amp;skuId=5340576637047&amp;spm=a1z10.3-c-s.w4002-23557095015.9.218161f3k2HIe5" TargetMode="External"/><Relationship Id="rId2" Type="http://schemas.openxmlformats.org/officeDocument/2006/relationships/hyperlink" Target="https://detail.tmall.com/item.htm?abbucket=9&amp;id=635755541429&amp;rn=fae803cdf914543828e5c5339c031aed&amp;skuId=4551620356171&amp;spm=a1z10.5-b.w4011-14789417929.90.58f73750Dss4JO" TargetMode="External"/><Relationship Id="rId16" Type="http://schemas.openxmlformats.org/officeDocument/2006/relationships/hyperlink" Target="https://detail.tmall.com/item.htm?abbucket=3&amp;id=657886188083&amp;ns=1&amp;spm=a21n57.1.item.70.20ec523ci8RYdv&amp;skuId=5034424898159" TargetMode="External"/><Relationship Id="rId20" Type="http://schemas.openxmlformats.org/officeDocument/2006/relationships/hyperlink" Target="https://item.taobao.com/item.htm?id=781570215534&amp;skuId=5340576637049&amp;spm=a1z10.3-c-s.w4002-23557095015.9.218161f3k2HIe5" TargetMode="External"/><Relationship Id="rId29" Type="http://schemas.openxmlformats.org/officeDocument/2006/relationships/hyperlink" Target="https://item.taobao.com/item.htm?id=781570215534&amp;skuId=5340576637049&amp;spm=a1z10.3-c-s.w4002-23557095015.9.218161f3k2HIe5" TargetMode="External"/><Relationship Id="rId1" Type="http://schemas.openxmlformats.org/officeDocument/2006/relationships/hyperlink" Target="https://detail.tmall.com/item.htm?abbucket=9&amp;id=635755541429&amp;rn=fae803cdf914543828e5c5339c031aed&amp;spm=a1z10.5-b.w4011-14789417929.90.58f73750Dss4JO&amp;skuId=4556124369916" TargetMode="External"/><Relationship Id="rId6" Type="http://schemas.openxmlformats.org/officeDocument/2006/relationships/hyperlink" Target="https://detail.tmall.com/item.htm?abbucket=9&amp;id=635755541429&amp;rn=fae803cdf914543828e5c5339c031aed&amp;skuId=4551620356163&amp;spm=a1z10.5-b.w4011-14789417929.90.58f73750Dss4JO" TargetMode="External"/><Relationship Id="rId11" Type="http://schemas.openxmlformats.org/officeDocument/2006/relationships/hyperlink" Target="https://detail.tmall.com/item.htm?abbucket=9&amp;id=608236589609&amp;rn=8c49c1b43c594f71c2b1e760ec169d3d&amp;skuId=4269028208523&amp;spm=a1z10.5-b.w4011-14789417929.72.14c63d277XfrHv" TargetMode="External"/><Relationship Id="rId24" Type="http://schemas.openxmlformats.org/officeDocument/2006/relationships/hyperlink" Target="https://item.taobao.com/item.htm?id=781570215534&amp;spm=a1z10.3-c-s.w4002-23557095015.9.218161f3k2HIe5&amp;skuId=5340576637041" TargetMode="External"/><Relationship Id="rId5" Type="http://schemas.openxmlformats.org/officeDocument/2006/relationships/hyperlink" Target="https://detail.tmall.com/item.htm?abbucket=9&amp;id=635755541429&amp;rn=fae803cdf914543828e5c5339c031aed&amp;spm=a1z10.5-b.w4011-14789417929.90.58f73750Dss4JO&amp;skuId=4551620356176" TargetMode="External"/><Relationship Id="rId15" Type="http://schemas.openxmlformats.org/officeDocument/2006/relationships/hyperlink" Target="https://detail.tmall.com/item.htm?abbucket=18&amp;id=611878216362&amp;ns=1&amp;skuId=4796865906810&amp;spm=a21n57.1.0.0.73b4523cUnPFfv" TargetMode="External"/><Relationship Id="rId23" Type="http://schemas.openxmlformats.org/officeDocument/2006/relationships/hyperlink" Target="https://item.taobao.com/item.htm?id=675214894503&amp;spm=a1z10.3-c-s.w4002-23557095015.12.531961f38CXuBL" TargetMode="External"/><Relationship Id="rId28" Type="http://schemas.openxmlformats.org/officeDocument/2006/relationships/hyperlink" Target="https://item.taobao.com/item.htm?abbucket=17&amp;id=767305853444&amp;ns=1&amp;spm=a21n57.1.item.4.7713523cYvrGQW&amp;skuId=5440731611044" TargetMode="External"/><Relationship Id="rId10" Type="http://schemas.openxmlformats.org/officeDocument/2006/relationships/hyperlink" Target="https://detail.tmall.com/item.htm?abbucket=9&amp;id=608236589609&amp;rn=8c49c1b43c594f71c2b1e760ec169d3d&amp;spm=a1z10.5-b.w4011-14789417929.72.14c63d277XfrHv&amp;skuId=4269028208522" TargetMode="External"/><Relationship Id="rId19" Type="http://schemas.openxmlformats.org/officeDocument/2006/relationships/hyperlink" Target="https://item.taobao.com/item.htm?id=781570215534&amp;skuId=5340576637047&amp;spm=a1z10.3-c-s.w4002-23557095015.9.218161f3k2HIe5" TargetMode="External"/><Relationship Id="rId31" Type="http://schemas.openxmlformats.org/officeDocument/2006/relationships/hyperlink" Target="https://item.taobao.com/item.htm?abbucket=14&amp;id=800912277956&amp;ns=1&amp;priceTId=2147bf4217173165784418472e32b3&amp;spm=a21n57.1.item.4.518f523cYK0JlL&amp;skuId=5625814459196" TargetMode="External"/><Relationship Id="rId4" Type="http://schemas.openxmlformats.org/officeDocument/2006/relationships/hyperlink" Target="https://detail.tmall.com/item.htm?abbucket=9&amp;id=635755541429&amp;rn=fae803cdf914543828e5c5339c031aed&amp;spm=a1z10.5-b.w4011-14789417929.90.58f73750Dss4JO&amp;skuId=4551620356165" TargetMode="External"/><Relationship Id="rId9" Type="http://schemas.openxmlformats.org/officeDocument/2006/relationships/hyperlink" Target="https://detail.tmall.com/item.htm?abbucket=9&amp;id=635755541429&amp;rn=fae803cdf914543828e5c5339c031aed&amp;skuId=4555949761453&amp;spm=a1z10.5-b.w4011-14789417929.90.58f73750Dss4JO" TargetMode="External"/><Relationship Id="rId14" Type="http://schemas.openxmlformats.org/officeDocument/2006/relationships/hyperlink" Target="https://detail.tmall.com/item.htm?abbucket=18&amp;id=611878216362&amp;ns=1&amp;skuId=4796865906810&amp;spm=a21n57.1.0.0.73b4523cUnPFfv" TargetMode="External"/><Relationship Id="rId22" Type="http://schemas.openxmlformats.org/officeDocument/2006/relationships/hyperlink" Target="https://item.taobao.com/item.htm?abbucket=17&amp;id=767305853444&amp;ns=1&amp;spm=a21n57.1.item.4.7713523cYvrGQW" TargetMode="External"/><Relationship Id="rId27" Type="http://schemas.openxmlformats.org/officeDocument/2006/relationships/hyperlink" Target="https://item.taobao.com/item.htm?id=675214894503&amp;spm=a1z10.3-c-s.w4002-23557095015.12.531961f38CXuBL&amp;skuId=4852544328338" TargetMode="External"/><Relationship Id="rId30" Type="http://schemas.openxmlformats.org/officeDocument/2006/relationships/hyperlink" Target="https://item.taobao.com/item.htm?id=639679565187&amp;spm=a1z10.3-c-s.w4002-23557095015.9.605361f3FTgW6b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9"/>
  <sheetViews>
    <sheetView tabSelected="1" workbookViewId="0">
      <selection activeCell="E29" sqref="E29"/>
    </sheetView>
  </sheetViews>
  <sheetFormatPr defaultColWidth="8.81640625" defaultRowHeight="14"/>
  <cols>
    <col min="1" max="1" width="32.1796875" customWidth="1"/>
    <col min="4" max="4" width="31.453125" customWidth="1"/>
    <col min="5" max="5" width="32.81640625" customWidth="1"/>
    <col min="6" max="6" width="10.54296875" customWidth="1"/>
    <col min="7" max="7" width="14.08984375" customWidth="1"/>
    <col min="8" max="8" width="26" customWidth="1"/>
    <col min="9" max="9" width="179" customWidth="1"/>
  </cols>
  <sheetData>
    <row r="1" spans="1:10" s="1" customFormat="1" ht="32.5">
      <c r="A1" s="27" t="s">
        <v>0</v>
      </c>
      <c r="B1" s="27"/>
      <c r="C1" s="27"/>
      <c r="D1" s="27"/>
      <c r="E1" s="27"/>
      <c r="F1" s="27"/>
      <c r="G1" s="27"/>
      <c r="H1" s="27"/>
      <c r="I1" s="27"/>
    </row>
    <row r="2" spans="1:10" s="1" customFormat="1" ht="21">
      <c r="A2" s="2" t="s">
        <v>1</v>
      </c>
      <c r="B2" s="2" t="s">
        <v>2</v>
      </c>
      <c r="C2" s="2" t="s">
        <v>3</v>
      </c>
      <c r="D2" s="2" t="s">
        <v>4</v>
      </c>
      <c r="E2" s="2" t="s">
        <v>5</v>
      </c>
      <c r="F2" s="2" t="s">
        <v>6</v>
      </c>
      <c r="G2" s="2" t="s">
        <v>7</v>
      </c>
      <c r="H2" s="2" t="s">
        <v>8</v>
      </c>
      <c r="I2" s="2" t="s">
        <v>9</v>
      </c>
    </row>
    <row r="3" spans="1:10" s="2" customFormat="1" ht="21" customHeight="1">
      <c r="A3" s="6" t="s">
        <v>10</v>
      </c>
      <c r="B3" s="2">
        <v>1</v>
      </c>
      <c r="C3" s="2" t="s">
        <v>11</v>
      </c>
      <c r="D3" s="7" t="s">
        <v>12</v>
      </c>
      <c r="E3" s="8"/>
      <c r="F3" s="2">
        <v>199</v>
      </c>
      <c r="G3" s="2">
        <v>199</v>
      </c>
      <c r="H3" s="2" t="str">
        <f>_xlfn.DISPIMG("ID_A2BA74306B974BDB85B180C5DD2D34AC",1)</f>
        <v>=DISPIMG("ID_A2BA74306B974BDB85B180C5DD2D34AC",1)</v>
      </c>
      <c r="I3" s="18" t="s">
        <v>13</v>
      </c>
      <c r="J3" s="19" t="s">
        <v>14</v>
      </c>
    </row>
    <row r="4" spans="1:10" s="2" customFormat="1" ht="21" customHeight="1">
      <c r="A4" s="6" t="s">
        <v>15</v>
      </c>
      <c r="B4" s="2">
        <v>4</v>
      </c>
      <c r="C4" s="2" t="s">
        <v>11</v>
      </c>
      <c r="D4" s="7" t="s">
        <v>12</v>
      </c>
      <c r="E4" s="9" t="s">
        <v>16</v>
      </c>
      <c r="F4" s="2">
        <v>599</v>
      </c>
      <c r="G4" s="2">
        <v>2396</v>
      </c>
      <c r="H4" s="2" t="str">
        <f>_xlfn.DISPIMG("ID_4467A902B06C4D3F9B3721EB5788EF51",1)</f>
        <v>=DISPIMG("ID_4467A902B06C4D3F9B3721EB5788EF51",1)</v>
      </c>
      <c r="I4" s="20" t="s">
        <v>17</v>
      </c>
      <c r="J4" s="19" t="s">
        <v>18</v>
      </c>
    </row>
    <row r="5" spans="1:10" s="2" customFormat="1" ht="21" customHeight="1">
      <c r="A5" s="6" t="s">
        <v>19</v>
      </c>
      <c r="B5" s="2">
        <v>4</v>
      </c>
      <c r="C5" s="2" t="s">
        <v>11</v>
      </c>
      <c r="D5" s="7" t="s">
        <v>12</v>
      </c>
      <c r="E5" s="9" t="s">
        <v>20</v>
      </c>
      <c r="F5" s="2">
        <v>12</v>
      </c>
      <c r="G5" s="2">
        <v>48</v>
      </c>
      <c r="H5" s="2" t="str">
        <f>_xlfn.DISPIMG("ID_027FB0CDFB8D4311B548AD6B6F1EE081",1)</f>
        <v>=DISPIMG("ID_027FB0CDFB8D4311B548AD6B6F1EE081",1)</v>
      </c>
      <c r="I5" s="21" t="s">
        <v>21</v>
      </c>
      <c r="J5" s="19" t="s">
        <v>21</v>
      </c>
    </row>
    <row r="6" spans="1:10" s="2" customFormat="1" ht="21" customHeight="1">
      <c r="A6" s="6" t="s">
        <v>22</v>
      </c>
      <c r="B6" s="2">
        <v>2</v>
      </c>
      <c r="C6" s="2" t="s">
        <v>11</v>
      </c>
      <c r="D6" s="7" t="s">
        <v>12</v>
      </c>
      <c r="E6" s="9" t="s">
        <v>20</v>
      </c>
      <c r="F6" s="2">
        <v>8</v>
      </c>
      <c r="G6" s="2">
        <v>16</v>
      </c>
      <c r="H6" s="2" t="str">
        <f>_xlfn.DISPIMG("ID_CBE6229419464F35B5F1A6CCC2457C61",1)</f>
        <v>=DISPIMG("ID_CBE6229419464F35B5F1A6CCC2457C61",1)</v>
      </c>
      <c r="I6" s="21" t="s">
        <v>23</v>
      </c>
      <c r="J6" s="19" t="s">
        <v>23</v>
      </c>
    </row>
    <row r="7" spans="1:10" s="2" customFormat="1" ht="21" customHeight="1">
      <c r="A7" s="6" t="s">
        <v>24</v>
      </c>
      <c r="B7" s="2">
        <v>3</v>
      </c>
      <c r="C7" s="2" t="s">
        <v>25</v>
      </c>
      <c r="D7" s="7" t="s">
        <v>12</v>
      </c>
      <c r="E7" s="9" t="s">
        <v>20</v>
      </c>
      <c r="F7" s="2">
        <v>2</v>
      </c>
      <c r="G7" s="2">
        <v>6</v>
      </c>
      <c r="H7" s="2" t="str">
        <f>_xlfn.DISPIMG("ID_B36186A424164D699DF2E76F14ADE46D",1)</f>
        <v>=DISPIMG("ID_B36186A424164D699DF2E76F14ADE46D",1)</v>
      </c>
      <c r="I7" s="21" t="s">
        <v>26</v>
      </c>
      <c r="J7" s="19" t="s">
        <v>26</v>
      </c>
    </row>
    <row r="8" spans="1:10" s="2" customFormat="1" ht="21" customHeight="1">
      <c r="A8" s="6" t="s">
        <v>27</v>
      </c>
      <c r="B8" s="2">
        <v>5</v>
      </c>
      <c r="C8" s="2" t="s">
        <v>25</v>
      </c>
      <c r="D8" s="7" t="s">
        <v>12</v>
      </c>
      <c r="E8" s="9" t="s">
        <v>20</v>
      </c>
      <c r="F8" s="2">
        <v>7</v>
      </c>
      <c r="G8" s="2">
        <v>35</v>
      </c>
      <c r="H8" s="2" t="str">
        <f>_xlfn.DISPIMG("ID_07466C3FF9F54293AEE7D520A471900C",1)</f>
        <v>=DISPIMG("ID_07466C3FF9F54293AEE7D520A471900C",1)</v>
      </c>
      <c r="I8" s="18" t="s">
        <v>28</v>
      </c>
      <c r="J8" s="19" t="s">
        <v>23</v>
      </c>
    </row>
    <row r="9" spans="1:10" ht="21">
      <c r="A9" s="26" t="s">
        <v>113</v>
      </c>
      <c r="B9" s="2">
        <v>1</v>
      </c>
      <c r="C9" s="26" t="s">
        <v>114</v>
      </c>
      <c r="D9" s="26" t="s">
        <v>115</v>
      </c>
      <c r="E9" s="26" t="s">
        <v>116</v>
      </c>
      <c r="F9" s="2">
        <v>93</v>
      </c>
      <c r="G9" s="2">
        <v>93</v>
      </c>
      <c r="H9" s="4"/>
      <c r="I9" s="18" t="s">
        <v>112</v>
      </c>
    </row>
    <row r="10" spans="1:10" ht="21">
      <c r="A10" s="26" t="s">
        <v>120</v>
      </c>
      <c r="B10" s="2">
        <v>2</v>
      </c>
      <c r="C10" s="25" t="s">
        <v>117</v>
      </c>
      <c r="D10" s="26" t="s">
        <v>118</v>
      </c>
      <c r="E10" s="26" t="s">
        <v>119</v>
      </c>
      <c r="F10" s="2">
        <v>299</v>
      </c>
      <c r="G10" s="2">
        <v>298</v>
      </c>
      <c r="H10" s="4"/>
      <c r="I10" s="18" t="s">
        <v>121</v>
      </c>
    </row>
    <row r="11" spans="1:10" s="1" customFormat="1" ht="30" customHeight="1">
      <c r="A11" s="27" t="s">
        <v>29</v>
      </c>
      <c r="B11" s="27"/>
      <c r="C11" s="27"/>
      <c r="D11" s="27"/>
      <c r="E11" s="27"/>
      <c r="F11" s="27"/>
      <c r="G11" s="27"/>
      <c r="H11" s="27"/>
      <c r="I11" s="27"/>
    </row>
    <row r="12" spans="1:10" s="2" customFormat="1" ht="21">
      <c r="A12" s="2" t="s">
        <v>1</v>
      </c>
      <c r="B12" s="2" t="s">
        <v>2</v>
      </c>
      <c r="C12" s="2" t="s">
        <v>3</v>
      </c>
      <c r="D12" s="2" t="s">
        <v>4</v>
      </c>
      <c r="E12" s="2" t="s">
        <v>5</v>
      </c>
      <c r="H12" s="2" t="s">
        <v>8</v>
      </c>
      <c r="I12" s="2" t="s">
        <v>9</v>
      </c>
    </row>
    <row r="13" spans="1:10" s="2" customFormat="1" ht="21" customHeight="1">
      <c r="A13" s="6" t="s">
        <v>30</v>
      </c>
      <c r="B13" s="2">
        <v>1</v>
      </c>
      <c r="C13" s="2" t="s">
        <v>31</v>
      </c>
      <c r="D13" s="8" t="s">
        <v>32</v>
      </c>
      <c r="E13" s="10" t="s">
        <v>33</v>
      </c>
      <c r="F13" s="10">
        <v>4.8</v>
      </c>
      <c r="G13" s="10">
        <f>B13*F13</f>
        <v>4.8</v>
      </c>
      <c r="H13" s="2" t="str">
        <f>_xlfn.DISPIMG("ID_5A68CB2C8CF24C4B8B75CCBF4D84C922",1)</f>
        <v>=DISPIMG("ID_5A68CB2C8CF24C4B8B75CCBF4D84C922",1)</v>
      </c>
      <c r="I13" s="22" t="s">
        <v>34</v>
      </c>
    </row>
    <row r="14" spans="1:10" s="2" customFormat="1" ht="21" customHeight="1">
      <c r="A14" s="6" t="s">
        <v>30</v>
      </c>
      <c r="B14" s="2">
        <v>1</v>
      </c>
      <c r="C14" s="2" t="s">
        <v>31</v>
      </c>
      <c r="D14" s="9" t="s">
        <v>35</v>
      </c>
      <c r="E14" s="10" t="s">
        <v>33</v>
      </c>
      <c r="F14" s="10">
        <v>2.7</v>
      </c>
      <c r="G14" s="10">
        <f t="shared" ref="G14:G28" si="0">B14*F14</f>
        <v>2.7</v>
      </c>
      <c r="H14" s="2" t="str">
        <f>_xlfn.DISPIMG("ID_DF31851D3177447E9443667D950D5D3B",1)</f>
        <v>=DISPIMG("ID_DF31851D3177447E9443667D950D5D3B",1)</v>
      </c>
      <c r="I14" s="23" t="s">
        <v>36</v>
      </c>
    </row>
    <row r="15" spans="1:10" s="2" customFormat="1" ht="21" customHeight="1">
      <c r="A15" s="6" t="s">
        <v>30</v>
      </c>
      <c r="B15" s="2">
        <v>1</v>
      </c>
      <c r="C15" s="2" t="s">
        <v>31</v>
      </c>
      <c r="D15" s="9" t="s">
        <v>37</v>
      </c>
      <c r="E15" s="10" t="s">
        <v>33</v>
      </c>
      <c r="F15" s="10">
        <v>3</v>
      </c>
      <c r="G15" s="10">
        <f t="shared" si="0"/>
        <v>3</v>
      </c>
      <c r="H15" s="2" t="str">
        <f>_xlfn.DISPIMG("ID_CCA8D6D92B4B4D15A3308F70EC4EE083",1)</f>
        <v>=DISPIMG("ID_CCA8D6D92B4B4D15A3308F70EC4EE083",1)</v>
      </c>
      <c r="I15" s="22" t="s">
        <v>38</v>
      </c>
    </row>
    <row r="16" spans="1:10" s="2" customFormat="1" ht="21" customHeight="1">
      <c r="A16" s="6" t="s">
        <v>30</v>
      </c>
      <c r="B16" s="2">
        <v>1</v>
      </c>
      <c r="C16" s="2" t="s">
        <v>31</v>
      </c>
      <c r="D16" s="9" t="s">
        <v>39</v>
      </c>
      <c r="E16" s="10" t="s">
        <v>33</v>
      </c>
      <c r="F16" s="10">
        <v>3.6</v>
      </c>
      <c r="G16" s="10">
        <f t="shared" si="0"/>
        <v>3.6</v>
      </c>
      <c r="H16" s="2" t="str">
        <f>_xlfn.DISPIMG("ID_BB62620DB465445DBE867C79ED09E9B8",1)</f>
        <v>=DISPIMG("ID_BB62620DB465445DBE867C79ED09E9B8",1)</v>
      </c>
      <c r="I16" s="22" t="s">
        <v>40</v>
      </c>
    </row>
    <row r="17" spans="1:12" s="2" customFormat="1" ht="21" customHeight="1">
      <c r="A17" s="6" t="s">
        <v>30</v>
      </c>
      <c r="B17" s="2">
        <v>1</v>
      </c>
      <c r="C17" s="2" t="s">
        <v>31</v>
      </c>
      <c r="D17" s="9" t="s">
        <v>41</v>
      </c>
      <c r="E17" s="10" t="s">
        <v>33</v>
      </c>
      <c r="F17" s="10">
        <v>4.5</v>
      </c>
      <c r="G17" s="10">
        <f t="shared" si="0"/>
        <v>4.5</v>
      </c>
      <c r="H17" s="2" t="str">
        <f>_xlfn.DISPIMG("ID_6C18F41A81C94DC6A925279E1ABA02BE",1)</f>
        <v>=DISPIMG("ID_6C18F41A81C94DC6A925279E1ABA02BE",1)</v>
      </c>
      <c r="I17" s="22" t="s">
        <v>42</v>
      </c>
    </row>
    <row r="18" spans="1:12" s="2" customFormat="1" ht="21" customHeight="1">
      <c r="A18" s="6" t="s">
        <v>30</v>
      </c>
      <c r="B18" s="2">
        <v>1</v>
      </c>
      <c r="C18" s="2" t="s">
        <v>31</v>
      </c>
      <c r="D18" s="9" t="s">
        <v>43</v>
      </c>
      <c r="E18" s="10" t="s">
        <v>33</v>
      </c>
      <c r="F18" s="10">
        <v>2.7</v>
      </c>
      <c r="G18" s="10">
        <f t="shared" si="0"/>
        <v>2.7</v>
      </c>
      <c r="H18" s="2" t="str">
        <f>_xlfn.DISPIMG("ID_9DF53531F7B04B88BADECE2428534E32",1)</f>
        <v>=DISPIMG("ID_9DF53531F7B04B88BADECE2428534E32",1)</v>
      </c>
      <c r="I18" s="22" t="s">
        <v>44</v>
      </c>
    </row>
    <row r="19" spans="1:12" s="2" customFormat="1" ht="21" customHeight="1">
      <c r="A19" s="6" t="s">
        <v>30</v>
      </c>
      <c r="B19" s="2">
        <v>1</v>
      </c>
      <c r="C19" s="2" t="s">
        <v>31</v>
      </c>
      <c r="D19" s="9" t="s">
        <v>45</v>
      </c>
      <c r="E19" s="10" t="s">
        <v>33</v>
      </c>
      <c r="F19" s="10">
        <v>3.1</v>
      </c>
      <c r="G19" s="10">
        <f t="shared" si="0"/>
        <v>3.1</v>
      </c>
      <c r="H19" s="2" t="str">
        <f>_xlfn.DISPIMG("ID_303DC5F60FD74723B0BED9BF9463948D",1)</f>
        <v>=DISPIMG("ID_303DC5F60FD74723B0BED9BF9463948D",1)</v>
      </c>
      <c r="I19" s="22" t="s">
        <v>46</v>
      </c>
    </row>
    <row r="20" spans="1:12" s="2" customFormat="1" ht="21" customHeight="1">
      <c r="A20" s="6" t="s">
        <v>30</v>
      </c>
      <c r="B20" s="2">
        <v>1</v>
      </c>
      <c r="C20" s="2" t="s">
        <v>31</v>
      </c>
      <c r="D20" s="9" t="s">
        <v>47</v>
      </c>
      <c r="E20" s="10" t="s">
        <v>33</v>
      </c>
      <c r="F20" s="10">
        <v>3.9</v>
      </c>
      <c r="G20" s="10">
        <f t="shared" si="0"/>
        <v>3.9</v>
      </c>
      <c r="H20" s="2" t="str">
        <f>_xlfn.DISPIMG("ID_ECDE7BB7A42643D2BEAAFBF641936D92",1)</f>
        <v>=DISPIMG("ID_ECDE7BB7A42643D2BEAAFBF641936D92",1)</v>
      </c>
      <c r="I20" s="22" t="s">
        <v>48</v>
      </c>
    </row>
    <row r="21" spans="1:12" s="2" customFormat="1" ht="21" customHeight="1">
      <c r="A21" s="6" t="s">
        <v>30</v>
      </c>
      <c r="B21" s="2">
        <v>1</v>
      </c>
      <c r="C21" s="2" t="s">
        <v>31</v>
      </c>
      <c r="D21" s="9" t="s">
        <v>49</v>
      </c>
      <c r="E21" s="10" t="s">
        <v>33</v>
      </c>
      <c r="F21" s="10">
        <v>2.5</v>
      </c>
      <c r="G21" s="10">
        <f t="shared" si="0"/>
        <v>2.5</v>
      </c>
      <c r="H21" s="2" t="str">
        <f>_xlfn.DISPIMG("ID_E0697B837510405E99F7B9D1F8C5C177",1)</f>
        <v>=DISPIMG("ID_E0697B837510405E99F7B9D1F8C5C177",1)</v>
      </c>
      <c r="I21" s="22" t="s">
        <v>50</v>
      </c>
    </row>
    <row r="22" spans="1:12" s="2" customFormat="1" ht="21" customHeight="1">
      <c r="A22" s="11" t="s">
        <v>51</v>
      </c>
      <c r="B22" s="2">
        <v>1</v>
      </c>
      <c r="C22" s="2" t="s">
        <v>52</v>
      </c>
      <c r="D22" s="9" t="s">
        <v>53</v>
      </c>
      <c r="E22" s="10" t="s">
        <v>54</v>
      </c>
      <c r="F22" s="10">
        <v>3.6</v>
      </c>
      <c r="G22" s="10">
        <f t="shared" si="0"/>
        <v>3.6</v>
      </c>
      <c r="H22" s="2" t="str">
        <f>_xlfn.DISPIMG("ID_4435505E4D3444C2B49B932C982A96F8",1)</f>
        <v>=DISPIMG("ID_4435505E4D3444C2B49B932C982A96F8",1)</v>
      </c>
      <c r="I22" s="20" t="s">
        <v>55</v>
      </c>
    </row>
    <row r="23" spans="1:12" s="2" customFormat="1" ht="21" customHeight="1">
      <c r="A23" s="11" t="s">
        <v>51</v>
      </c>
      <c r="B23" s="2">
        <v>1</v>
      </c>
      <c r="C23" s="2" t="s">
        <v>52</v>
      </c>
      <c r="D23" s="9" t="s">
        <v>56</v>
      </c>
      <c r="E23" s="10" t="s">
        <v>54</v>
      </c>
      <c r="F23" s="10">
        <v>3.4</v>
      </c>
      <c r="G23" s="10">
        <f t="shared" si="0"/>
        <v>3.4</v>
      </c>
      <c r="H23" s="2" t="str">
        <f>_xlfn.DISPIMG("ID_ED4B863F285F4AD9A9C094EA965BB35C",1)</f>
        <v>=DISPIMG("ID_ED4B863F285F4AD9A9C094EA965BB35C",1)</v>
      </c>
      <c r="I23" s="20" t="s">
        <v>57</v>
      </c>
    </row>
    <row r="24" spans="1:12" s="2" customFormat="1" ht="21" customHeight="1">
      <c r="A24" s="11" t="s">
        <v>51</v>
      </c>
      <c r="B24" s="2">
        <v>1</v>
      </c>
      <c r="C24" s="2" t="s">
        <v>52</v>
      </c>
      <c r="D24" s="9" t="s">
        <v>58</v>
      </c>
      <c r="E24" s="10" t="s">
        <v>54</v>
      </c>
      <c r="F24" s="10">
        <v>3.9</v>
      </c>
      <c r="G24" s="10">
        <f t="shared" si="0"/>
        <v>3.9</v>
      </c>
      <c r="H24" s="2" t="str">
        <f>_xlfn.DISPIMG("ID_0244CC1D4A954542B4BEE1F289BDAF5E",1)</f>
        <v>=DISPIMG("ID_0244CC1D4A954542B4BEE1F289BDAF5E",1)</v>
      </c>
      <c r="I24" s="22" t="s">
        <v>59</v>
      </c>
    </row>
    <row r="25" spans="1:12" s="2" customFormat="1" ht="21" customHeight="1">
      <c r="A25" s="2" t="s">
        <v>60</v>
      </c>
      <c r="B25" s="2">
        <v>3</v>
      </c>
      <c r="C25" s="2" t="s">
        <v>31</v>
      </c>
      <c r="D25" s="9" t="s">
        <v>61</v>
      </c>
      <c r="E25" s="2" t="s">
        <v>62</v>
      </c>
      <c r="F25" s="2">
        <v>19</v>
      </c>
      <c r="G25" s="10">
        <f t="shared" si="0"/>
        <v>57</v>
      </c>
      <c r="H25" s="2" t="str">
        <f>_xlfn.DISPIMG("ID_47ADE4DCB12949CF979BCA55C94982DE",1)</f>
        <v>=DISPIMG("ID_47ADE4DCB12949CF979BCA55C94982DE",1)</v>
      </c>
      <c r="I25" s="22" t="s">
        <v>63</v>
      </c>
      <c r="J25" s="2" t="e">
        <f>B25*I25</f>
        <v>#VALUE!</v>
      </c>
      <c r="K25" s="2" t="str">
        <f>_xlfn.DISPIMG("ID_47ADE4DCB12949CF979BCA55C94982DE",1)</f>
        <v>=DISPIMG("ID_47ADE4DCB12949CF979BCA55C94982DE",1)</v>
      </c>
      <c r="L25" s="22" t="s">
        <v>63</v>
      </c>
    </row>
    <row r="26" spans="1:12" s="2" customFormat="1" ht="21" customHeight="1">
      <c r="A26" s="2" t="s">
        <v>64</v>
      </c>
      <c r="B26" s="2">
        <v>1</v>
      </c>
      <c r="C26" s="2" t="s">
        <v>52</v>
      </c>
      <c r="D26" s="9" t="s">
        <v>65</v>
      </c>
      <c r="E26" s="2">
        <v>1170</v>
      </c>
      <c r="F26" s="2">
        <v>9.5</v>
      </c>
      <c r="G26" s="10">
        <f t="shared" si="0"/>
        <v>9.5</v>
      </c>
      <c r="H26" s="2" t="str">
        <f>_xlfn.DISPIMG("ID_37CDDA6D06C34113926942D377090F54",1)</f>
        <v>=DISPIMG("ID_37CDDA6D06C34113926942D377090F54",1)</v>
      </c>
      <c r="I26" s="22" t="s">
        <v>66</v>
      </c>
    </row>
    <row r="27" spans="1:12" s="3" customFormat="1" ht="21" customHeight="1">
      <c r="A27" s="12" t="s">
        <v>67</v>
      </c>
      <c r="B27" s="12">
        <v>2</v>
      </c>
      <c r="C27" s="12" t="s">
        <v>11</v>
      </c>
      <c r="D27" s="12" t="s">
        <v>68</v>
      </c>
      <c r="E27" s="12" t="s">
        <v>69</v>
      </c>
      <c r="F27" s="12">
        <v>30</v>
      </c>
      <c r="G27" s="10">
        <f t="shared" si="0"/>
        <v>60</v>
      </c>
      <c r="H27" s="13" t="str">
        <f>_xlfn.DISPIMG("ID_6E9682AB056F46BB87A38954D99A1416",1)</f>
        <v>=DISPIMG("ID_6E9682AB056F46BB87A38954D99A1416",1)</v>
      </c>
      <c r="I27" s="24" t="s">
        <v>70</v>
      </c>
    </row>
    <row r="28" spans="1:12" s="2" customFormat="1" ht="21" customHeight="1">
      <c r="A28" s="2" t="s">
        <v>71</v>
      </c>
      <c r="B28" s="2">
        <v>1</v>
      </c>
      <c r="C28" s="2" t="s">
        <v>52</v>
      </c>
      <c r="D28" s="14" t="s">
        <v>122</v>
      </c>
      <c r="E28" s="2" t="s">
        <v>72</v>
      </c>
      <c r="F28" s="2">
        <v>3</v>
      </c>
      <c r="G28" s="10">
        <f t="shared" si="0"/>
        <v>3</v>
      </c>
      <c r="H28" s="2" t="str">
        <f>_xlfn.DISPIMG("ID_CEC6477D13B24A38A034292F6B30D398",1)</f>
        <v>=DISPIMG("ID_CEC6477D13B24A38A034292F6B30D398",1)</v>
      </c>
      <c r="I28" s="22" t="s">
        <v>73</v>
      </c>
    </row>
    <row r="29" spans="1:12" s="1" customFormat="1" ht="32.5">
      <c r="A29" s="5"/>
      <c r="B29" s="5"/>
      <c r="C29" s="5"/>
      <c r="D29" s="5"/>
      <c r="E29" s="5"/>
      <c r="F29" s="5"/>
      <c r="G29" s="10"/>
      <c r="H29" s="5"/>
      <c r="I29" s="5"/>
    </row>
    <row r="30" spans="1:12" s="1" customFormat="1" ht="32.5">
      <c r="A30" s="5"/>
      <c r="B30" s="5"/>
      <c r="C30" s="5"/>
      <c r="D30" s="5"/>
      <c r="E30" s="5"/>
      <c r="F30" s="5"/>
      <c r="G30" s="10"/>
      <c r="H30" s="5"/>
      <c r="I30" s="5"/>
    </row>
    <row r="31" spans="1:12" s="1" customFormat="1" ht="32.5">
      <c r="A31" s="5"/>
      <c r="B31" s="5"/>
      <c r="C31" s="5"/>
      <c r="D31" s="5"/>
      <c r="E31" s="5"/>
      <c r="F31" s="5"/>
      <c r="H31" s="5"/>
      <c r="I31" s="5"/>
    </row>
    <row r="32" spans="1:12" s="1" customFormat="1" ht="32.5">
      <c r="A32" s="27" t="s">
        <v>74</v>
      </c>
      <c r="B32" s="27"/>
      <c r="C32" s="27"/>
      <c r="D32" s="27"/>
      <c r="E32" s="27"/>
      <c r="F32" s="27"/>
      <c r="G32" s="27"/>
      <c r="H32" s="27"/>
      <c r="I32" s="27"/>
    </row>
    <row r="33" spans="1:9" s="2" customFormat="1" ht="21.5">
      <c r="A33" s="2" t="s">
        <v>75</v>
      </c>
      <c r="B33" s="2" t="s">
        <v>2</v>
      </c>
      <c r="C33" s="2" t="s">
        <v>3</v>
      </c>
      <c r="D33" s="2" t="s">
        <v>76</v>
      </c>
      <c r="E33" s="2" t="s">
        <v>77</v>
      </c>
      <c r="F33" s="2" t="s">
        <v>6</v>
      </c>
      <c r="G33" s="2" t="s">
        <v>78</v>
      </c>
      <c r="H33" s="2" t="s">
        <v>7</v>
      </c>
      <c r="I33" s="2" t="s">
        <v>9</v>
      </c>
    </row>
    <row r="34" spans="1:9" s="2" customFormat="1" ht="21">
      <c r="A34" s="2" t="s">
        <v>79</v>
      </c>
      <c r="B34" s="2">
        <v>1</v>
      </c>
      <c r="C34" s="2" t="s">
        <v>11</v>
      </c>
      <c r="D34" s="2" t="s">
        <v>80</v>
      </c>
      <c r="E34" s="2">
        <v>260397</v>
      </c>
      <c r="F34" s="2">
        <v>0</v>
      </c>
      <c r="G34" s="10">
        <f>B34*E34</f>
        <v>260397</v>
      </c>
      <c r="H34" s="2">
        <f>F34*B34</f>
        <v>0</v>
      </c>
      <c r="I34" s="2" t="s">
        <v>81</v>
      </c>
    </row>
    <row r="35" spans="1:9" s="2" customFormat="1" ht="21">
      <c r="A35" s="2" t="s">
        <v>82</v>
      </c>
      <c r="B35" s="2">
        <v>1</v>
      </c>
      <c r="C35" s="2" t="s">
        <v>11</v>
      </c>
      <c r="D35" s="2" t="s">
        <v>83</v>
      </c>
      <c r="E35" s="15">
        <v>11206.9</v>
      </c>
      <c r="F35" s="2">
        <v>0</v>
      </c>
      <c r="G35" s="10">
        <f t="shared" ref="G35:G50" si="1">B35*E35</f>
        <v>11206.9</v>
      </c>
      <c r="H35" s="2">
        <f t="shared" ref="H35:H50" si="2">F35*B35</f>
        <v>0</v>
      </c>
    </row>
    <row r="36" spans="1:9" s="2" customFormat="1" ht="21">
      <c r="A36" s="2" t="s">
        <v>84</v>
      </c>
      <c r="B36" s="2">
        <v>1</v>
      </c>
      <c r="C36" s="2" t="s">
        <v>11</v>
      </c>
      <c r="D36" s="2" t="s">
        <v>85</v>
      </c>
      <c r="E36" s="2">
        <v>8868.91</v>
      </c>
      <c r="F36" s="2">
        <v>0</v>
      </c>
      <c r="G36" s="10">
        <f t="shared" si="1"/>
        <v>8868.91</v>
      </c>
      <c r="H36" s="2">
        <f t="shared" si="2"/>
        <v>0</v>
      </c>
    </row>
    <row r="37" spans="1:9" s="2" customFormat="1" ht="21">
      <c r="A37" s="2" t="s">
        <v>86</v>
      </c>
      <c r="B37" s="2">
        <v>1</v>
      </c>
      <c r="C37" s="2" t="s">
        <v>11</v>
      </c>
      <c r="D37" s="2" t="s">
        <v>87</v>
      </c>
      <c r="E37" s="2">
        <v>4192.54</v>
      </c>
      <c r="F37" s="2">
        <v>0</v>
      </c>
      <c r="G37" s="10">
        <f t="shared" si="1"/>
        <v>4192.54</v>
      </c>
      <c r="H37" s="2">
        <f t="shared" si="2"/>
        <v>0</v>
      </c>
    </row>
    <row r="38" spans="1:9" s="2" customFormat="1" ht="21">
      <c r="A38" s="2" t="s">
        <v>88</v>
      </c>
      <c r="B38" s="2">
        <v>1</v>
      </c>
      <c r="C38" s="2" t="s">
        <v>11</v>
      </c>
      <c r="D38" s="2" t="s">
        <v>89</v>
      </c>
      <c r="E38" s="2">
        <v>2663.86</v>
      </c>
      <c r="F38" s="2">
        <v>0</v>
      </c>
      <c r="G38" s="10">
        <f t="shared" si="1"/>
        <v>2663.86</v>
      </c>
      <c r="H38" s="2">
        <f t="shared" si="2"/>
        <v>0</v>
      </c>
    </row>
    <row r="39" spans="1:9" s="2" customFormat="1" ht="21">
      <c r="A39" s="2" t="s">
        <v>90</v>
      </c>
      <c r="B39" s="2">
        <v>2</v>
      </c>
      <c r="C39" s="2" t="s">
        <v>11</v>
      </c>
      <c r="D39" s="2" t="s">
        <v>91</v>
      </c>
      <c r="E39" s="2">
        <v>6382.05</v>
      </c>
      <c r="F39" s="2">
        <v>0</v>
      </c>
      <c r="G39" s="10">
        <f t="shared" si="1"/>
        <v>12764.1</v>
      </c>
      <c r="H39" s="2">
        <f t="shared" si="2"/>
        <v>0</v>
      </c>
    </row>
    <row r="40" spans="1:9" s="2" customFormat="1" ht="21">
      <c r="A40" s="2" t="s">
        <v>92</v>
      </c>
      <c r="B40" s="2">
        <v>2</v>
      </c>
      <c r="C40" s="2" t="s">
        <v>11</v>
      </c>
      <c r="D40" s="2" t="s">
        <v>91</v>
      </c>
      <c r="E40" s="2">
        <v>6714.04</v>
      </c>
      <c r="F40" s="2">
        <v>0</v>
      </c>
      <c r="G40" s="10">
        <f t="shared" si="1"/>
        <v>13428.08</v>
      </c>
      <c r="H40" s="2">
        <f t="shared" si="2"/>
        <v>0</v>
      </c>
    </row>
    <row r="41" spans="1:9" s="2" customFormat="1" ht="21">
      <c r="A41" s="2" t="s">
        <v>93</v>
      </c>
      <c r="B41" s="2">
        <v>2</v>
      </c>
      <c r="C41" s="2" t="s">
        <v>11</v>
      </c>
      <c r="D41" s="2" t="s">
        <v>94</v>
      </c>
      <c r="E41" s="15">
        <v>11868.8</v>
      </c>
      <c r="F41" s="2">
        <v>0</v>
      </c>
      <c r="G41" s="10">
        <f t="shared" si="1"/>
        <v>23737.599999999999</v>
      </c>
      <c r="H41" s="2">
        <f t="shared" si="2"/>
        <v>0</v>
      </c>
    </row>
    <row r="42" spans="1:9" s="2" customFormat="1" ht="21">
      <c r="A42" s="2" t="s">
        <v>95</v>
      </c>
      <c r="B42" s="2">
        <v>2</v>
      </c>
      <c r="C42" s="2" t="s">
        <v>11</v>
      </c>
      <c r="D42" s="2" t="s">
        <v>96</v>
      </c>
      <c r="E42" s="15">
        <v>24950.9</v>
      </c>
      <c r="F42" s="2">
        <v>0</v>
      </c>
      <c r="G42" s="10">
        <f t="shared" si="1"/>
        <v>49901.8</v>
      </c>
      <c r="H42" s="2">
        <f t="shared" si="2"/>
        <v>0</v>
      </c>
    </row>
    <row r="43" spans="1:9" s="2" customFormat="1" ht="21">
      <c r="A43" s="2" t="s">
        <v>97</v>
      </c>
      <c r="B43" s="2">
        <v>2</v>
      </c>
      <c r="C43" s="2" t="s">
        <v>11</v>
      </c>
      <c r="D43" s="2" t="s">
        <v>98</v>
      </c>
      <c r="E43" s="15">
        <v>20575.599999999999</v>
      </c>
      <c r="F43" s="2">
        <v>0</v>
      </c>
      <c r="G43" s="10">
        <f t="shared" si="1"/>
        <v>41151.199999999997</v>
      </c>
      <c r="H43" s="2">
        <f t="shared" si="2"/>
        <v>0</v>
      </c>
    </row>
    <row r="44" spans="1:9" s="4" customFormat="1" ht="21">
      <c r="A44" s="2" t="s">
        <v>99</v>
      </c>
      <c r="B44" s="2">
        <v>2</v>
      </c>
      <c r="C44" s="2" t="s">
        <v>11</v>
      </c>
      <c r="D44" s="2" t="s">
        <v>100</v>
      </c>
      <c r="E44" s="16">
        <v>166580</v>
      </c>
      <c r="F44" s="2">
        <v>0</v>
      </c>
      <c r="G44" s="10">
        <f t="shared" si="1"/>
        <v>333160</v>
      </c>
      <c r="H44" s="2">
        <f t="shared" si="2"/>
        <v>0</v>
      </c>
      <c r="I44" s="2"/>
    </row>
    <row r="45" spans="1:9" s="4" customFormat="1" ht="21">
      <c r="A45" s="2" t="s">
        <v>101</v>
      </c>
      <c r="B45" s="2">
        <v>2</v>
      </c>
      <c r="C45" s="2" t="s">
        <v>11</v>
      </c>
      <c r="D45" s="2" t="s">
        <v>100</v>
      </c>
      <c r="E45" s="15">
        <v>16629.5</v>
      </c>
      <c r="F45" s="2">
        <v>0</v>
      </c>
      <c r="G45" s="10">
        <f t="shared" si="1"/>
        <v>33259</v>
      </c>
      <c r="H45" s="2">
        <f t="shared" si="2"/>
        <v>0</v>
      </c>
      <c r="I45" s="2"/>
    </row>
    <row r="46" spans="1:9" s="4" customFormat="1" ht="21">
      <c r="A46" s="2" t="s">
        <v>102</v>
      </c>
      <c r="B46" s="2">
        <v>4</v>
      </c>
      <c r="C46" s="2" t="s">
        <v>11</v>
      </c>
      <c r="D46" s="2" t="s">
        <v>103</v>
      </c>
      <c r="E46" s="2">
        <v>5120.29</v>
      </c>
      <c r="F46" s="2">
        <v>0</v>
      </c>
      <c r="G46" s="10">
        <f t="shared" si="1"/>
        <v>20481.16</v>
      </c>
      <c r="H46" s="2">
        <f t="shared" si="2"/>
        <v>0</v>
      </c>
      <c r="I46" s="2"/>
    </row>
    <row r="47" spans="1:9" s="2" customFormat="1" ht="21">
      <c r="A47" s="2" t="s">
        <v>104</v>
      </c>
      <c r="B47" s="2">
        <v>2</v>
      </c>
      <c r="C47" s="2" t="s">
        <v>11</v>
      </c>
      <c r="D47" s="2" t="s">
        <v>105</v>
      </c>
      <c r="E47" s="15">
        <v>39143.699999999997</v>
      </c>
      <c r="F47" s="2">
        <v>0</v>
      </c>
      <c r="G47" s="10">
        <f t="shared" si="1"/>
        <v>78287.399999999994</v>
      </c>
      <c r="H47" s="2">
        <f t="shared" si="2"/>
        <v>0</v>
      </c>
    </row>
    <row r="48" spans="1:9" s="2" customFormat="1" ht="21">
      <c r="A48" s="2" t="s">
        <v>106</v>
      </c>
      <c r="B48" s="2">
        <v>2</v>
      </c>
      <c r="C48" s="2" t="s">
        <v>11</v>
      </c>
      <c r="D48" s="2" t="s">
        <v>107</v>
      </c>
      <c r="E48" s="15">
        <v>3912.3</v>
      </c>
      <c r="F48" s="2">
        <v>0</v>
      </c>
      <c r="G48" s="10">
        <f t="shared" si="1"/>
        <v>7824.6</v>
      </c>
      <c r="H48" s="2">
        <f t="shared" si="2"/>
        <v>0</v>
      </c>
    </row>
    <row r="49" spans="1:8" s="2" customFormat="1" ht="21">
      <c r="A49" s="2" t="s">
        <v>108</v>
      </c>
      <c r="B49" s="2">
        <v>2</v>
      </c>
      <c r="C49" s="2" t="s">
        <v>11</v>
      </c>
      <c r="D49" s="2" t="s">
        <v>109</v>
      </c>
      <c r="E49" s="2">
        <v>23551.8</v>
      </c>
      <c r="F49" s="2">
        <v>0</v>
      </c>
      <c r="G49" s="10">
        <f t="shared" si="1"/>
        <v>47103.6</v>
      </c>
      <c r="H49" s="2">
        <f t="shared" si="2"/>
        <v>0</v>
      </c>
    </row>
    <row r="50" spans="1:8" s="2" customFormat="1" ht="21">
      <c r="A50" s="2" t="s">
        <v>110</v>
      </c>
      <c r="B50" s="2">
        <v>2</v>
      </c>
      <c r="C50" s="2" t="s">
        <v>11</v>
      </c>
      <c r="D50" s="2" t="s">
        <v>109</v>
      </c>
      <c r="E50" s="2">
        <v>12022.8</v>
      </c>
      <c r="F50" s="2">
        <v>0</v>
      </c>
      <c r="G50" s="10">
        <f t="shared" si="1"/>
        <v>24045.599999999999</v>
      </c>
      <c r="H50" s="2">
        <f t="shared" si="2"/>
        <v>0</v>
      </c>
    </row>
    <row r="59" spans="1:8" ht="31">
      <c r="G59" s="17" t="s">
        <v>111</v>
      </c>
      <c r="H59" s="17">
        <f>SUM(G13:G28,G3:G8)</f>
        <v>2871.2</v>
      </c>
    </row>
  </sheetData>
  <mergeCells count="3">
    <mergeCell ref="A1:I1"/>
    <mergeCell ref="A11:I11"/>
    <mergeCell ref="A32:I32"/>
  </mergeCells>
  <phoneticPr fontId="14" type="noConversion"/>
  <hyperlinks>
    <hyperlink ref="I13" r:id="rId1"/>
    <hyperlink ref="I15" r:id="rId2"/>
    <hyperlink ref="I16" r:id="rId3"/>
    <hyperlink ref="I14" r:id="rId4"/>
    <hyperlink ref="I17" r:id="rId5"/>
    <hyperlink ref="I18" r:id="rId6"/>
    <hyperlink ref="I19" r:id="rId7"/>
    <hyperlink ref="I20" r:id="rId8"/>
    <hyperlink ref="I21" r:id="rId9"/>
    <hyperlink ref="I22" r:id="rId10"/>
    <hyperlink ref="I23" r:id="rId11"/>
    <hyperlink ref="I24" r:id="rId12"/>
    <hyperlink ref="I27" r:id="rId13"/>
    <hyperlink ref="L25" r:id="rId14" tooltip="https://detail.tmall.com/item.htm?abbucket=18&amp;id=611878216362&amp;ns=1&amp;skuId=4796865906810&amp;spm=a21n57.1.0.0.73b4523cUnPFfv"/>
    <hyperlink ref="I25" r:id="rId15" tooltip="https://detail.tmall.com/item.htm?abbucket=18&amp;id=611878216362&amp;ns=1&amp;skuId=4796865906810&amp;spm=a21n57.1.0.0.73b4523cUnPFfv"/>
    <hyperlink ref="I26" r:id="rId16"/>
    <hyperlink ref="I28" r:id="rId17"/>
    <hyperlink ref="J5" r:id="rId18"/>
    <hyperlink ref="J7" r:id="rId19"/>
    <hyperlink ref="J8" r:id="rId20"/>
    <hyperlink ref="J6" r:id="rId21"/>
    <hyperlink ref="J3" r:id="rId22"/>
    <hyperlink ref="J4" r:id="rId23"/>
    <hyperlink ref="I5" r:id="rId24"/>
    <hyperlink ref="I7" r:id="rId25"/>
    <hyperlink ref="I6" r:id="rId26"/>
    <hyperlink ref="I4" r:id="rId27"/>
    <hyperlink ref="I3" r:id="rId28"/>
    <hyperlink ref="I8" r:id="rId29"/>
    <hyperlink ref="I9" r:id="rId30"/>
    <hyperlink ref="I10" r:id="rId31"/>
  </hyperlinks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005</dc:creator>
  <cp:lastModifiedBy>Administrator</cp:lastModifiedBy>
  <dcterms:created xsi:type="dcterms:W3CDTF">2024-02-23T09:20:00Z</dcterms:created>
  <dcterms:modified xsi:type="dcterms:W3CDTF">2024-11-11T02:00:32Z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424A68D63C0C4C44A4E3F6593547A761_13</vt:lpwstr>
  </property>
  <property fmtid="{D5CDD505-2E9C-101B-9397-08002B2CF9AE}" pid="3" name="KSOProductBuildVer">
    <vt:lpwstr>2052-12.1.0.16729</vt:lpwstr>
  </property>
</Properties>
</file>